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90" yWindow="105" windowWidth="12000" windowHeight="6450"/>
  </bookViews>
  <sheets>
    <sheet name="Aufgabe" sheetId="2" r:id="rId1"/>
    <sheet name="Lösung" sheetId="1" r:id="rId2"/>
  </sheets>
  <calcPr calcId="125725"/>
</workbook>
</file>

<file path=xl/calcChain.xml><?xml version="1.0" encoding="utf-8"?>
<calcChain xmlns="http://schemas.openxmlformats.org/spreadsheetml/2006/main">
  <c r="C3" i="1"/>
  <c r="D3" s="1"/>
  <c r="E3" s="1"/>
  <c r="C4"/>
  <c r="D4"/>
  <c r="E4" s="1"/>
  <c r="C5"/>
  <c r="D5" s="1"/>
  <c r="E5" s="1"/>
  <c r="C6"/>
  <c r="D6"/>
  <c r="E6" s="1"/>
  <c r="C7"/>
  <c r="D7" s="1"/>
  <c r="E7" s="1"/>
  <c r="C8"/>
  <c r="D8"/>
  <c r="E8" s="1"/>
  <c r="C9"/>
  <c r="D9" s="1"/>
  <c r="E9" s="1"/>
  <c r="C10"/>
  <c r="D10"/>
  <c r="E10" s="1"/>
  <c r="C11"/>
  <c r="D11" s="1"/>
  <c r="E11" s="1"/>
  <c r="C12"/>
  <c r="D12"/>
  <c r="E12" s="1"/>
  <c r="C13"/>
  <c r="D13" s="1"/>
  <c r="E13" s="1"/>
  <c r="C14"/>
  <c r="D14"/>
  <c r="E14" s="1"/>
  <c r="C15"/>
  <c r="D15" s="1"/>
  <c r="E15" s="1"/>
  <c r="C16"/>
  <c r="D16"/>
  <c r="E16" s="1"/>
  <c r="C17"/>
  <c r="D17" s="1"/>
  <c r="E17" s="1"/>
  <c r="C18"/>
  <c r="D18"/>
  <c r="E18" s="1"/>
  <c r="C19"/>
  <c r="D19" s="1"/>
  <c r="E19" s="1"/>
  <c r="C20"/>
  <c r="D20"/>
  <c r="E20" s="1"/>
  <c r="C21"/>
  <c r="D21" s="1"/>
  <c r="E21" s="1"/>
  <c r="C22"/>
  <c r="D22"/>
  <c r="E22" s="1"/>
  <c r="C23"/>
  <c r="D23" s="1"/>
  <c r="E23" s="1"/>
  <c r="C24"/>
  <c r="D24"/>
  <c r="E24" s="1"/>
  <c r="C25"/>
  <c r="D25" s="1"/>
  <c r="E25" s="1"/>
  <c r="C26"/>
  <c r="D26"/>
  <c r="E26" s="1"/>
  <c r="C27"/>
  <c r="D27" s="1"/>
  <c r="E27" s="1"/>
  <c r="C28"/>
  <c r="D28"/>
  <c r="E28" s="1"/>
  <c r="C29"/>
  <c r="D29" s="1"/>
  <c r="E29" s="1"/>
  <c r="C30"/>
  <c r="D30"/>
  <c r="E30" s="1"/>
  <c r="C31"/>
  <c r="D31" s="1"/>
  <c r="E31" s="1"/>
  <c r="C32"/>
  <c r="D32"/>
  <c r="E32" s="1"/>
  <c r="C33"/>
  <c r="D33" s="1"/>
  <c r="E33" s="1"/>
  <c r="C34"/>
  <c r="D34"/>
  <c r="E34" s="1"/>
  <c r="C35"/>
  <c r="D35" s="1"/>
  <c r="E35" s="1"/>
  <c r="C36"/>
  <c r="D36"/>
  <c r="E36" s="1"/>
  <c r="C37"/>
  <c r="D37" s="1"/>
  <c r="E37" s="1"/>
  <c r="C38"/>
  <c r="D38"/>
  <c r="E38" s="1"/>
  <c r="C39"/>
  <c r="D39" s="1"/>
  <c r="E39" s="1"/>
  <c r="C40"/>
  <c r="D40"/>
  <c r="E40" s="1"/>
  <c r="C41"/>
  <c r="D41" s="1"/>
  <c r="E41" s="1"/>
  <c r="C42"/>
  <c r="D42"/>
  <c r="E42" s="1"/>
  <c r="C43"/>
  <c r="D43" s="1"/>
  <c r="E43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C3"/>
  <c r="D3" s="1"/>
  <c r="E3" s="1"/>
  <c r="C4"/>
  <c r="D4" s="1"/>
  <c r="E4" s="1"/>
  <c r="C5"/>
  <c r="D5" s="1"/>
  <c r="E5" s="1"/>
  <c r="C6"/>
  <c r="D6" s="1"/>
  <c r="E6" s="1"/>
  <c r="C7"/>
  <c r="D7" s="1"/>
  <c r="E7" s="1"/>
  <c r="C8"/>
  <c r="D8" s="1"/>
  <c r="E8" s="1"/>
  <c r="C9"/>
  <c r="D9" s="1"/>
  <c r="E9" s="1"/>
  <c r="C10"/>
  <c r="D10" s="1"/>
  <c r="E10" s="1"/>
  <c r="C11"/>
  <c r="D11" s="1"/>
  <c r="E11" s="1"/>
  <c r="C12"/>
  <c r="D12" s="1"/>
  <c r="E12" s="1"/>
  <c r="C13"/>
  <c r="D13" s="1"/>
  <c r="E13" s="1"/>
  <c r="C14"/>
  <c r="D14" s="1"/>
  <c r="E14" s="1"/>
  <c r="C15"/>
  <c r="D15" s="1"/>
  <c r="E15" s="1"/>
  <c r="C16"/>
  <c r="D16" s="1"/>
  <c r="E16" s="1"/>
  <c r="C17"/>
  <c r="D17" s="1"/>
  <c r="E17" s="1"/>
  <c r="C18"/>
  <c r="D18" s="1"/>
  <c r="E18" s="1"/>
  <c r="C19"/>
  <c r="D19" s="1"/>
  <c r="E19" s="1"/>
  <c r="C20"/>
  <c r="D20" s="1"/>
  <c r="E20" s="1"/>
  <c r="C21"/>
  <c r="D21" s="1"/>
  <c r="E21" s="1"/>
  <c r="C22"/>
  <c r="D22" s="1"/>
  <c r="E22" s="1"/>
  <c r="C23"/>
  <c r="D23" s="1"/>
  <c r="E23" s="1"/>
  <c r="C24"/>
  <c r="D24" s="1"/>
  <c r="E24" s="1"/>
  <c r="C25"/>
  <c r="D25" s="1"/>
  <c r="E25" s="1"/>
  <c r="C26"/>
  <c r="D26" s="1"/>
  <c r="E26" s="1"/>
  <c r="C27"/>
  <c r="D27" s="1"/>
  <c r="E27" s="1"/>
  <c r="C28"/>
  <c r="D28" s="1"/>
  <c r="E28" s="1"/>
  <c r="C29"/>
  <c r="D29" s="1"/>
  <c r="E29" s="1"/>
  <c r="C30"/>
  <c r="D30" s="1"/>
  <c r="E30" s="1"/>
  <c r="C31"/>
  <c r="D31" s="1"/>
  <c r="E31" s="1"/>
  <c r="C32"/>
  <c r="D32" s="1"/>
  <c r="E32" s="1"/>
  <c r="C33"/>
  <c r="D33" s="1"/>
  <c r="E33" s="1"/>
  <c r="C34"/>
  <c r="D34" s="1"/>
  <c r="E34" s="1"/>
  <c r="C35"/>
  <c r="D35" s="1"/>
  <c r="E35" s="1"/>
  <c r="C36"/>
  <c r="D36" s="1"/>
  <c r="E36" s="1"/>
  <c r="C37"/>
  <c r="D37" s="1"/>
  <c r="E37" s="1"/>
  <c r="C38"/>
  <c r="D38" s="1"/>
  <c r="E38" s="1"/>
  <c r="C39"/>
  <c r="D39" s="1"/>
  <c r="E39" s="1"/>
  <c r="C40"/>
  <c r="D40" s="1"/>
  <c r="E40" s="1"/>
  <c r="C41"/>
  <c r="D41" s="1"/>
  <c r="E41" s="1"/>
  <c r="C42"/>
  <c r="D42" s="1"/>
  <c r="E42" s="1"/>
  <c r="C43"/>
  <c r="D43" s="1"/>
  <c r="E43" s="1"/>
  <c r="E44" i="1" l="1"/>
  <c r="E1" s="1"/>
  <c r="E44" i="2"/>
  <c r="E1" s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G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G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<sst xmlns="http://schemas.openxmlformats.org/spreadsheetml/2006/main" count="18" uniqueCount="9">
  <si>
    <t>Zinssatz:</t>
  </si>
  <si>
    <t>% p.a.</t>
  </si>
  <si>
    <t>Summe:</t>
  </si>
  <si>
    <t>Jahr</t>
  </si>
  <si>
    <t>Laufzeit</t>
  </si>
  <si>
    <t>Monatsbeitrag</t>
  </si>
  <si>
    <t>Jahresbeitrag</t>
  </si>
  <si>
    <t>Aufzinsung</t>
  </si>
  <si>
    <t>p.a.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</si>
</sst>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1" fillId="0" borderId="0" xfId="1"/>
    <xf numFmtId="164" fontId="1" fillId="0" borderId="0" xfId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Monatsbeitrag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Lösung!$C$2</c:f>
              <c:strCache>
                <c:ptCount val="1"/>
                <c:pt idx="0">
                  <c:v>Monatsbeitrag</c:v>
                </c:pt>
              </c:strCache>
            </c:strRef>
          </c:tx>
          <c:cat>
            <c:numRef>
              <c:f>Lösung!$A$3:$A$43</c:f>
              <c:numCache>
                <c:formatCode>General</c:formatCode>
                <c:ptCount val="4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</c:numCache>
            </c:numRef>
          </c:cat>
          <c:val>
            <c:numRef>
              <c:f>Lösung!$C$3:$C$43</c:f>
              <c:numCache>
                <c:formatCode>#,##0.00\ "€"</c:formatCode>
                <c:ptCount val="41"/>
                <c:pt idx="0">
                  <c:v>63</c:v>
                </c:pt>
                <c:pt idx="1">
                  <c:v>63</c:v>
                </c:pt>
                <c:pt idx="2">
                  <c:v>67.2</c:v>
                </c:pt>
                <c:pt idx="3">
                  <c:v>71.399999999999991</c:v>
                </c:pt>
                <c:pt idx="4">
                  <c:v>75.599999999999994</c:v>
                </c:pt>
                <c:pt idx="5">
                  <c:v>79.8</c:v>
                </c:pt>
                <c:pt idx="6">
                  <c:v>84</c:v>
                </c:pt>
                <c:pt idx="7">
                  <c:v>92.399999999999991</c:v>
                </c:pt>
                <c:pt idx="8">
                  <c:v>100.8</c:v>
                </c:pt>
                <c:pt idx="9">
                  <c:v>109.2</c:v>
                </c:pt>
                <c:pt idx="10">
                  <c:v>117.6</c:v>
                </c:pt>
                <c:pt idx="11">
                  <c:v>144</c:v>
                </c:pt>
                <c:pt idx="12">
                  <c:v>163.19999999999999</c:v>
                </c:pt>
                <c:pt idx="13">
                  <c:v>183.6</c:v>
                </c:pt>
                <c:pt idx="14">
                  <c:v>193.79999999999998</c:v>
                </c:pt>
                <c:pt idx="15">
                  <c:v>214.2</c:v>
                </c:pt>
                <c:pt idx="16">
                  <c:v>248.39999999999998</c:v>
                </c:pt>
                <c:pt idx="17">
                  <c:v>270</c:v>
                </c:pt>
                <c:pt idx="18">
                  <c:v>302.39999999999998</c:v>
                </c:pt>
                <c:pt idx="19">
                  <c:v>334.8</c:v>
                </c:pt>
                <c:pt idx="20">
                  <c:v>367.2</c:v>
                </c:pt>
                <c:pt idx="21">
                  <c:v>399.59999999999997</c:v>
                </c:pt>
                <c:pt idx="22">
                  <c:v>432</c:v>
                </c:pt>
                <c:pt idx="23">
                  <c:v>453.59999999999997</c:v>
                </c:pt>
                <c:pt idx="24">
                  <c:v>488.4</c:v>
                </c:pt>
                <c:pt idx="25">
                  <c:v>507.59999999999997</c:v>
                </c:pt>
                <c:pt idx="26">
                  <c:v>540</c:v>
                </c:pt>
                <c:pt idx="27">
                  <c:v>577.19999999999993</c:v>
                </c:pt>
                <c:pt idx="28">
                  <c:v>606</c:v>
                </c:pt>
                <c:pt idx="29">
                  <c:v>645</c:v>
                </c:pt>
                <c:pt idx="30">
                  <c:v>639.6</c:v>
                </c:pt>
                <c:pt idx="31">
                  <c:v>673.19999999999993</c:v>
                </c:pt>
                <c:pt idx="32">
                  <c:v>684.6</c:v>
                </c:pt>
                <c:pt idx="33">
                  <c:v>706.8</c:v>
                </c:pt>
                <c:pt idx="34">
                  <c:v>690.6</c:v>
                </c:pt>
                <c:pt idx="35">
                  <c:v>722.4</c:v>
                </c:pt>
                <c:pt idx="36">
                  <c:v>756</c:v>
                </c:pt>
                <c:pt idx="37">
                  <c:v>875.4</c:v>
                </c:pt>
                <c:pt idx="38">
                  <c:v>870</c:v>
                </c:pt>
                <c:pt idx="39">
                  <c:v>921.59999999999991</c:v>
                </c:pt>
                <c:pt idx="40">
                  <c:v>998.4</c:v>
                </c:pt>
              </c:numCache>
            </c:numRef>
          </c:val>
        </c:ser>
        <c:axId val="73735168"/>
        <c:axId val="74789632"/>
      </c:barChart>
      <c:catAx>
        <c:axId val="73735168"/>
        <c:scaling>
          <c:orientation val="minMax"/>
        </c:scaling>
        <c:axPos val="b"/>
        <c:numFmt formatCode="General" sourceLinked="1"/>
        <c:tickLblPos val="nextTo"/>
        <c:crossAx val="74789632"/>
        <c:crosses val="autoZero"/>
        <c:auto val="1"/>
        <c:lblAlgn val="ctr"/>
        <c:lblOffset val="100"/>
        <c:tickLblSkip val="5"/>
      </c:catAx>
      <c:valAx>
        <c:axId val="74789632"/>
        <c:scaling>
          <c:orientation val="minMax"/>
        </c:scaling>
        <c:axPos val="l"/>
        <c:majorGridlines/>
        <c:numFmt formatCode="#,##0\ &quot;€&quot;" sourceLinked="0"/>
        <c:tickLblPos val="nextTo"/>
        <c:crossAx val="73735168"/>
        <c:crosses val="autoZero"/>
        <c:crossBetween val="between"/>
      </c:valAx>
      <c:spPr>
        <a:noFill/>
      </c:spPr>
    </c:plotArea>
    <c:plotVisOnly val="1"/>
  </c:chart>
  <c:spPr>
    <a:gradFill flip="none"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path path="circle">
        <a:fillToRect l="50000" t="50000" r="50000" b="50000"/>
      </a:path>
      <a:tileRect/>
    </a:gra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85725</xdr:rowOff>
    </xdr:from>
    <xdr:to>
      <xdr:col>11</xdr:col>
      <xdr:colOff>180975</xdr:colOff>
      <xdr:row>7</xdr:row>
      <xdr:rowOff>76200</xdr:rowOff>
    </xdr:to>
    <xdr:sp macro="" textlink="">
      <xdr:nvSpPr>
        <xdr:cNvPr id="2049" name="Text 3"/>
        <xdr:cNvSpPr txBox="1">
          <a:spLocks noChangeArrowheads="1"/>
        </xdr:cNvSpPr>
      </xdr:nvSpPr>
      <xdr:spPr bwMode="auto">
        <a:xfrm>
          <a:off x="4733925" y="571500"/>
          <a:ext cx="3962400" cy="6381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Stellen Sie die Monatsbeiträge über die Jahre dar!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(s. Muster in Kommentar G2)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2</xdr:row>
      <xdr:rowOff>76200</xdr:rowOff>
    </xdr:from>
    <xdr:to>
      <xdr:col>12</xdr:col>
      <xdr:colOff>73268</xdr:colOff>
      <xdr:row>15</xdr:row>
      <xdr:rowOff>104775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4160714" y="393700"/>
          <a:ext cx="5144477" cy="20923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Stellen Sie die Monatsbeiträge über die Jahre dar!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(s. Muster in Kommentar G2)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Mehrfachmarkierung: A2:A42;C2:C42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Einfügen - Diagramme - Säüle - Untertyp1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Kontext-Menü - Datenquelle - Datenreihen: Reihe Jahr entfernen,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  Beschriftung der Rubrikenachse: A3:A43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Legende löschen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Rubrikenachse formatieren: Skalieren, Rubrikenanzahl zwischen  Teilbeschriftungen: 5,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Größenachse formatieren: Zahlen - Währung - Euro-Symbol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116882</xdr:colOff>
      <xdr:row>20</xdr:row>
      <xdr:rowOff>139560</xdr:rowOff>
    </xdr:from>
    <xdr:to>
      <xdr:col>15</xdr:col>
      <xdr:colOff>485844</xdr:colOff>
      <xdr:row>40</xdr:row>
      <xdr:rowOff>127349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G44"/>
  <sheetViews>
    <sheetView tabSelected="1" zoomScaleNormal="100" workbookViewId="0">
      <selection activeCell="O21" sqref="O21"/>
    </sheetView>
  </sheetViews>
  <sheetFormatPr baseColWidth="10" defaultRowHeight="12.75"/>
  <cols>
    <col min="1" max="2" width="11.5703125" style="1" customWidth="1"/>
    <col min="3" max="3" width="12.28515625" style="1" customWidth="1"/>
    <col min="4" max="4" width="12.140625" style="1" customWidth="1"/>
    <col min="5" max="5" width="11.5703125" style="1" customWidth="1"/>
  </cols>
  <sheetData>
    <row r="1" spans="1:7">
      <c r="A1" s="2" t="s">
        <v>0</v>
      </c>
      <c r="B1" s="4">
        <v>6.2</v>
      </c>
      <c r="C1" s="2" t="s">
        <v>8</v>
      </c>
      <c r="D1" s="2" t="s">
        <v>2</v>
      </c>
      <c r="E1" s="3">
        <f>E44</f>
        <v>498564.7995077431</v>
      </c>
    </row>
    <row r="2" spans="1:7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</row>
    <row r="3" spans="1:7">
      <c r="A3" s="1">
        <f ca="1">YEAR(TODAY())-41</f>
        <v>1967</v>
      </c>
      <c r="B3" s="1">
        <v>40</v>
      </c>
      <c r="C3" s="7">
        <f>105*(0.6)</f>
        <v>63</v>
      </c>
      <c r="D3" s="8">
        <f t="shared" ref="D3:D43" si="0">C3*(12+(12-1)*$B$1%/2)</f>
        <v>777.48299999999995</v>
      </c>
      <c r="E3" s="8">
        <f t="shared" ref="E3:E43" si="1">D3*(1+$B$1%)^B3</f>
        <v>8623.2618042915619</v>
      </c>
    </row>
    <row r="4" spans="1:7">
      <c r="A4" s="1">
        <f ca="1">A3+1</f>
        <v>1968</v>
      </c>
      <c r="B4" s="1">
        <v>39</v>
      </c>
      <c r="C4" s="7">
        <f>105*(0.6)</f>
        <v>63</v>
      </c>
      <c r="D4" s="8">
        <f t="shared" si="0"/>
        <v>777.48299999999995</v>
      </c>
      <c r="E4" s="8">
        <f t="shared" si="1"/>
        <v>8119.8322074308498</v>
      </c>
    </row>
    <row r="5" spans="1:7">
      <c r="A5" s="1">
        <f t="shared" ref="A5:A43" ca="1" si="2">A4+1</f>
        <v>1969</v>
      </c>
      <c r="B5" s="1">
        <v>38</v>
      </c>
      <c r="C5" s="7">
        <f>112*(0.6)</f>
        <v>67.2</v>
      </c>
      <c r="D5" s="8">
        <f t="shared" si="0"/>
        <v>829.3152</v>
      </c>
      <c r="E5" s="8">
        <f t="shared" si="1"/>
        <v>8155.5125749462413</v>
      </c>
    </row>
    <row r="6" spans="1:7">
      <c r="A6" s="1">
        <f t="shared" ca="1" si="2"/>
        <v>1970</v>
      </c>
      <c r="B6" s="1">
        <v>37</v>
      </c>
      <c r="C6" s="7">
        <f>119*(0.6)</f>
        <v>71.399999999999991</v>
      </c>
      <c r="D6" s="8">
        <f t="shared" si="0"/>
        <v>881.14739999999983</v>
      </c>
      <c r="E6" s="8">
        <f t="shared" si="1"/>
        <v>8159.3522701321826</v>
      </c>
    </row>
    <row r="7" spans="1:7">
      <c r="A7" s="1">
        <f t="shared" ca="1" si="2"/>
        <v>1971</v>
      </c>
      <c r="B7" s="1">
        <v>36</v>
      </c>
      <c r="C7" s="7">
        <f>126*(0.6)</f>
        <v>75.599999999999994</v>
      </c>
      <c r="D7" s="8">
        <f t="shared" si="0"/>
        <v>932.97959999999989</v>
      </c>
      <c r="E7" s="8">
        <f t="shared" si="1"/>
        <v>8134.9474278486377</v>
      </c>
    </row>
    <row r="8" spans="1:7">
      <c r="A8" s="1">
        <f t="shared" ca="1" si="2"/>
        <v>1972</v>
      </c>
      <c r="B8" s="1">
        <v>35</v>
      </c>
      <c r="C8" s="7">
        <f>133*(0.6)</f>
        <v>79.8</v>
      </c>
      <c r="D8" s="8">
        <f t="shared" si="0"/>
        <v>984.81179999999995</v>
      </c>
      <c r="E8" s="8">
        <f t="shared" si="1"/>
        <v>8085.5828169661072</v>
      </c>
    </row>
    <row r="9" spans="1:7">
      <c r="A9" s="1">
        <f t="shared" ca="1" si="2"/>
        <v>1973</v>
      </c>
      <c r="B9" s="1">
        <v>34</v>
      </c>
      <c r="C9" s="7">
        <f>140*(0.6)</f>
        <v>84</v>
      </c>
      <c r="D9" s="8">
        <f t="shared" si="0"/>
        <v>1036.644</v>
      </c>
      <c r="E9" s="8">
        <f t="shared" si="1"/>
        <v>8014.2559391080467</v>
      </c>
    </row>
    <row r="10" spans="1:7">
      <c r="A10" s="1">
        <f t="shared" ca="1" si="2"/>
        <v>1974</v>
      </c>
      <c r="B10" s="1">
        <v>33</v>
      </c>
      <c r="C10" s="7">
        <f>154*(0.6)</f>
        <v>92.399999999999991</v>
      </c>
      <c r="D10" s="8">
        <f t="shared" si="0"/>
        <v>1140.3083999999999</v>
      </c>
      <c r="E10" s="8">
        <f t="shared" si="1"/>
        <v>8301.018392673117</v>
      </c>
    </row>
    <row r="11" spans="1:7">
      <c r="A11" s="1">
        <f t="shared" ca="1" si="2"/>
        <v>1975</v>
      </c>
      <c r="B11" s="1">
        <v>32</v>
      </c>
      <c r="C11" s="7">
        <f>168*(0.6)</f>
        <v>100.8</v>
      </c>
      <c r="D11" s="8">
        <f t="shared" si="0"/>
        <v>1243.9728</v>
      </c>
      <c r="E11" s="8">
        <f t="shared" si="1"/>
        <v>8526.9834542096742</v>
      </c>
    </row>
    <row r="12" spans="1:7">
      <c r="A12" s="1">
        <f t="shared" ca="1" si="2"/>
        <v>1976</v>
      </c>
      <c r="B12" s="1">
        <v>31</v>
      </c>
      <c r="C12" s="7">
        <f>182*(0.6)</f>
        <v>109.2</v>
      </c>
      <c r="D12" s="8">
        <f t="shared" si="0"/>
        <v>1347.6371999999999</v>
      </c>
      <c r="E12" s="8">
        <f t="shared" si="1"/>
        <v>8698.2725129257487</v>
      </c>
    </row>
    <row r="13" spans="1:7">
      <c r="A13" s="1">
        <f t="shared" ca="1" si="2"/>
        <v>1977</v>
      </c>
      <c r="B13" s="1">
        <v>30</v>
      </c>
      <c r="C13" s="7">
        <f>196*(0.6)</f>
        <v>117.6</v>
      </c>
      <c r="D13" s="8">
        <f t="shared" si="0"/>
        <v>1451.3015999999998</v>
      </c>
      <c r="E13" s="8">
        <f t="shared" si="1"/>
        <v>8820.4994336491709</v>
      </c>
    </row>
    <row r="14" spans="1:7">
      <c r="A14" s="1">
        <f t="shared" ca="1" si="2"/>
        <v>1978</v>
      </c>
      <c r="B14" s="1">
        <v>29</v>
      </c>
      <c r="C14" s="7">
        <f>240*(0.6)</f>
        <v>144</v>
      </c>
      <c r="D14" s="8">
        <f t="shared" si="0"/>
        <v>1777.1039999999998</v>
      </c>
      <c r="E14" s="8">
        <f t="shared" si="1"/>
        <v>10170.067374206354</v>
      </c>
    </row>
    <row r="15" spans="1:7">
      <c r="A15" s="1">
        <f t="shared" ca="1" si="2"/>
        <v>1979</v>
      </c>
      <c r="B15" s="1">
        <v>28</v>
      </c>
      <c r="C15" s="7">
        <f>272*(0.6)</f>
        <v>163.19999999999999</v>
      </c>
      <c r="D15" s="8">
        <f t="shared" si="0"/>
        <v>2014.0511999999997</v>
      </c>
      <c r="E15" s="8">
        <f t="shared" si="1"/>
        <v>10853.179244288012</v>
      </c>
    </row>
    <row r="16" spans="1:7">
      <c r="A16" s="1">
        <f t="shared" ca="1" si="2"/>
        <v>1980</v>
      </c>
      <c r="B16" s="1">
        <v>27</v>
      </c>
      <c r="C16" s="7">
        <f>306*(0.6)</f>
        <v>183.6</v>
      </c>
      <c r="D16" s="8">
        <f t="shared" si="0"/>
        <v>2265.8075999999996</v>
      </c>
      <c r="E16" s="8">
        <f t="shared" si="1"/>
        <v>11497.011911322046</v>
      </c>
    </row>
    <row r="17" spans="1:5">
      <c r="A17" s="1">
        <f t="shared" ca="1" si="2"/>
        <v>1981</v>
      </c>
      <c r="B17" s="1">
        <v>26</v>
      </c>
      <c r="C17" s="7">
        <f>323*(0.6)</f>
        <v>193.79999999999998</v>
      </c>
      <c r="D17" s="8">
        <f t="shared" si="0"/>
        <v>2391.6857999999997</v>
      </c>
      <c r="E17" s="8">
        <f t="shared" si="1"/>
        <v>11427.245569947629</v>
      </c>
    </row>
    <row r="18" spans="1:5">
      <c r="A18" s="1">
        <f t="shared" ca="1" si="2"/>
        <v>1982</v>
      </c>
      <c r="B18" s="1">
        <v>25</v>
      </c>
      <c r="C18" s="7">
        <f>357*(0.6)</f>
        <v>214.2</v>
      </c>
      <c r="D18" s="8">
        <f t="shared" si="0"/>
        <v>2643.4421999999995</v>
      </c>
      <c r="E18" s="8">
        <f t="shared" si="1"/>
        <v>11892.762264292804</v>
      </c>
    </row>
    <row r="19" spans="1:5">
      <c r="A19" s="1">
        <f t="shared" ca="1" si="2"/>
        <v>1983</v>
      </c>
      <c r="B19" s="1">
        <v>24</v>
      </c>
      <c r="C19" s="7">
        <f>414*(0.6)</f>
        <v>248.39999999999998</v>
      </c>
      <c r="D19" s="8">
        <f t="shared" si="0"/>
        <v>3065.5043999999994</v>
      </c>
      <c r="E19" s="8">
        <f t="shared" si="1"/>
        <v>12986.446948617693</v>
      </c>
    </row>
    <row r="20" spans="1:5">
      <c r="A20" s="1">
        <f t="shared" ca="1" si="2"/>
        <v>1984</v>
      </c>
      <c r="B20" s="1">
        <v>23</v>
      </c>
      <c r="C20" s="7">
        <f>450*(0.6)</f>
        <v>270</v>
      </c>
      <c r="D20" s="8">
        <f t="shared" si="0"/>
        <v>3332.0699999999997</v>
      </c>
      <c r="E20" s="8">
        <f t="shared" si="1"/>
        <v>13291.622603596265</v>
      </c>
    </row>
    <row r="21" spans="1:5">
      <c r="A21" s="1">
        <f t="shared" ca="1" si="2"/>
        <v>1985</v>
      </c>
      <c r="B21" s="1">
        <v>22</v>
      </c>
      <c r="C21" s="7">
        <f>504*(0.6)</f>
        <v>302.39999999999998</v>
      </c>
      <c r="D21" s="8">
        <f t="shared" si="0"/>
        <v>3731.9183999999996</v>
      </c>
      <c r="E21" s="8">
        <f t="shared" si="1"/>
        <v>14017.530429404724</v>
      </c>
    </row>
    <row r="22" spans="1:5">
      <c r="A22" s="1">
        <f t="shared" ca="1" si="2"/>
        <v>1986</v>
      </c>
      <c r="B22" s="1">
        <v>21</v>
      </c>
      <c r="C22" s="7">
        <f>558*(0.6)</f>
        <v>334.8</v>
      </c>
      <c r="D22" s="8">
        <f t="shared" si="0"/>
        <v>4131.7668000000003</v>
      </c>
      <c r="E22" s="8">
        <f t="shared" si="1"/>
        <v>14613.379180506674</v>
      </c>
    </row>
    <row r="23" spans="1:5">
      <c r="A23" s="1">
        <f t="shared" ca="1" si="2"/>
        <v>1987</v>
      </c>
      <c r="B23" s="1">
        <v>20</v>
      </c>
      <c r="C23" s="7">
        <f>612*(0.6)</f>
        <v>367.2</v>
      </c>
      <c r="D23" s="8">
        <f t="shared" si="0"/>
        <v>4531.6151999999993</v>
      </c>
      <c r="E23" s="8">
        <f t="shared" si="1"/>
        <v>15091.880570354986</v>
      </c>
    </row>
    <row r="24" spans="1:5">
      <c r="A24" s="1">
        <f t="shared" ca="1" si="2"/>
        <v>1988</v>
      </c>
      <c r="B24" s="1">
        <v>19</v>
      </c>
      <c r="C24" s="7">
        <f>666*(0.6)</f>
        <v>399.59999999999997</v>
      </c>
      <c r="D24" s="8">
        <f t="shared" si="0"/>
        <v>4931.4635999999991</v>
      </c>
      <c r="E24" s="8">
        <f t="shared" si="1"/>
        <v>15464.705359010037</v>
      </c>
    </row>
    <row r="25" spans="1:5">
      <c r="A25" s="1">
        <f t="shared" ca="1" si="2"/>
        <v>1989</v>
      </c>
      <c r="B25" s="1">
        <v>18</v>
      </c>
      <c r="C25" s="7">
        <f>720*(0.6)</f>
        <v>432</v>
      </c>
      <c r="D25" s="8">
        <f t="shared" si="0"/>
        <v>5331.3119999999999</v>
      </c>
      <c r="E25" s="8">
        <f t="shared" si="1"/>
        <v>15742.561570733485</v>
      </c>
    </row>
    <row r="26" spans="1:5">
      <c r="A26" s="1">
        <f t="shared" ca="1" si="2"/>
        <v>1990</v>
      </c>
      <c r="B26" s="1">
        <v>17</v>
      </c>
      <c r="C26" s="7">
        <f>756*(0.6)</f>
        <v>453.59999999999997</v>
      </c>
      <c r="D26" s="8">
        <f t="shared" si="0"/>
        <v>5597.8775999999989</v>
      </c>
      <c r="E26" s="8">
        <f t="shared" si="1"/>
        <v>15564.679519086776</v>
      </c>
    </row>
    <row r="27" spans="1:5">
      <c r="A27" s="1">
        <f t="shared" ca="1" si="2"/>
        <v>1991</v>
      </c>
      <c r="B27" s="1">
        <v>16</v>
      </c>
      <c r="C27" s="7">
        <f>814*(0.6)</f>
        <v>488.4</v>
      </c>
      <c r="D27" s="8">
        <f t="shared" si="0"/>
        <v>6027.344399999999</v>
      </c>
      <c r="E27" s="8">
        <f t="shared" si="1"/>
        <v>15780.409739705254</v>
      </c>
    </row>
    <row r="28" spans="1:5">
      <c r="A28" s="1">
        <f t="shared" ca="1" si="2"/>
        <v>1992</v>
      </c>
      <c r="B28" s="1">
        <v>15</v>
      </c>
      <c r="C28" s="7">
        <f>846*(0.6)</f>
        <v>507.59999999999997</v>
      </c>
      <c r="D28" s="8">
        <f t="shared" si="0"/>
        <v>6264.2915999999996</v>
      </c>
      <c r="E28" s="8">
        <f t="shared" si="1"/>
        <v>15443.286090162554</v>
      </c>
    </row>
    <row r="29" spans="1:5">
      <c r="A29" s="1">
        <f t="shared" ca="1" si="2"/>
        <v>1993</v>
      </c>
      <c r="B29" s="1">
        <v>14</v>
      </c>
      <c r="C29" s="7">
        <f>900*(0.6)</f>
        <v>540</v>
      </c>
      <c r="D29" s="8">
        <f t="shared" si="0"/>
        <v>6664.1399999999994</v>
      </c>
      <c r="E29" s="8">
        <f t="shared" si="1"/>
        <v>15469.894308372955</v>
      </c>
    </row>
    <row r="30" spans="1:5">
      <c r="A30" s="1">
        <f t="shared" ca="1" si="2"/>
        <v>1994</v>
      </c>
      <c r="B30" s="1">
        <v>13</v>
      </c>
      <c r="C30" s="7">
        <f>962*(0.6)</f>
        <v>577.19999999999993</v>
      </c>
      <c r="D30" s="8">
        <f t="shared" si="0"/>
        <v>7123.2251999999989</v>
      </c>
      <c r="E30" s="8">
        <f t="shared" si="1"/>
        <v>15570.243068272423</v>
      </c>
    </row>
    <row r="31" spans="1:5">
      <c r="A31" s="1">
        <f t="shared" ca="1" si="2"/>
        <v>1995</v>
      </c>
      <c r="B31" s="1">
        <v>12</v>
      </c>
      <c r="C31" s="7">
        <f>1010*(0.6)</f>
        <v>606</v>
      </c>
      <c r="D31" s="8">
        <f t="shared" si="0"/>
        <v>7478.6459999999997</v>
      </c>
      <c r="E31" s="8">
        <f t="shared" si="1"/>
        <v>15392.784080320689</v>
      </c>
    </row>
    <row r="32" spans="1:5">
      <c r="A32" s="1">
        <f t="shared" ca="1" si="2"/>
        <v>1996</v>
      </c>
      <c r="B32" s="1">
        <v>11</v>
      </c>
      <c r="C32" s="7">
        <f>1075*(0.6)</f>
        <v>645</v>
      </c>
      <c r="D32" s="8">
        <f t="shared" si="0"/>
        <v>7959.9449999999997</v>
      </c>
      <c r="E32" s="8">
        <f t="shared" si="1"/>
        <v>15426.938604859819</v>
      </c>
    </row>
    <row r="33" spans="1:5">
      <c r="A33" s="1">
        <f t="shared" ca="1" si="2"/>
        <v>1997</v>
      </c>
      <c r="B33" s="1">
        <v>10</v>
      </c>
      <c r="C33" s="7">
        <f>1066*(0.6)</f>
        <v>639.6</v>
      </c>
      <c r="D33" s="8">
        <f t="shared" si="0"/>
        <v>7893.3036000000002</v>
      </c>
      <c r="E33" s="8">
        <f t="shared" si="1"/>
        <v>14404.69193954414</v>
      </c>
    </row>
    <row r="34" spans="1:5">
      <c r="A34" s="1">
        <f t="shared" ca="1" si="2"/>
        <v>1998</v>
      </c>
      <c r="B34" s="1">
        <v>9</v>
      </c>
      <c r="C34" s="7">
        <f>1122*(0.6)</f>
        <v>673.19999999999993</v>
      </c>
      <c r="D34" s="8">
        <f t="shared" si="0"/>
        <v>8307.9611999999979</v>
      </c>
      <c r="E34" s="8">
        <f t="shared" si="1"/>
        <v>14276.281747568681</v>
      </c>
    </row>
    <row r="35" spans="1:5">
      <c r="A35" s="1">
        <f t="shared" ca="1" si="2"/>
        <v>1999</v>
      </c>
      <c r="B35" s="1">
        <v>8</v>
      </c>
      <c r="C35" s="7">
        <f>1141*(0.6)</f>
        <v>684.6</v>
      </c>
      <c r="D35" s="8">
        <f t="shared" si="0"/>
        <v>8448.6486000000004</v>
      </c>
      <c r="E35" s="8">
        <f t="shared" si="1"/>
        <v>13670.467951344508</v>
      </c>
    </row>
    <row r="36" spans="1:5">
      <c r="A36" s="1">
        <f t="shared" ca="1" si="2"/>
        <v>2000</v>
      </c>
      <c r="B36" s="1">
        <v>7</v>
      </c>
      <c r="C36" s="7">
        <f>1178*(0.6)</f>
        <v>706.8</v>
      </c>
      <c r="D36" s="8">
        <f t="shared" si="0"/>
        <v>8722.6187999999984</v>
      </c>
      <c r="E36" s="8">
        <f t="shared" si="1"/>
        <v>13289.801993067687</v>
      </c>
    </row>
    <row r="37" spans="1:5">
      <c r="A37" s="1">
        <f t="shared" ca="1" si="2"/>
        <v>2001</v>
      </c>
      <c r="B37" s="1">
        <v>6</v>
      </c>
      <c r="C37" s="7">
        <f>1151*(0.6)</f>
        <v>690.6</v>
      </c>
      <c r="D37" s="8">
        <f t="shared" si="0"/>
        <v>8522.6945999999989</v>
      </c>
      <c r="E37" s="8">
        <f t="shared" si="1"/>
        <v>12227.115841607203</v>
      </c>
    </row>
    <row r="38" spans="1:5">
      <c r="A38" s="1">
        <f t="shared" ca="1" si="2"/>
        <v>2002</v>
      </c>
      <c r="B38" s="1">
        <v>5</v>
      </c>
      <c r="C38" s="7">
        <f>1204*(0.6)</f>
        <v>722.4</v>
      </c>
      <c r="D38" s="8">
        <f t="shared" si="0"/>
        <v>8915.1383999999998</v>
      </c>
      <c r="E38" s="8">
        <f t="shared" si="1"/>
        <v>12043.443327995366</v>
      </c>
    </row>
    <row r="39" spans="1:5">
      <c r="A39" s="1">
        <f t="shared" ca="1" si="2"/>
        <v>2003</v>
      </c>
      <c r="B39" s="1">
        <v>4</v>
      </c>
      <c r="C39" s="7">
        <f>1260*(0.6)</f>
        <v>756</v>
      </c>
      <c r="D39" s="8">
        <f t="shared" si="0"/>
        <v>9329.7960000000003</v>
      </c>
      <c r="E39" s="8">
        <f t="shared" si="1"/>
        <v>11867.799889628861</v>
      </c>
    </row>
    <row r="40" spans="1:5">
      <c r="A40" s="1">
        <f t="shared" ca="1" si="2"/>
        <v>2004</v>
      </c>
      <c r="B40" s="1">
        <v>3</v>
      </c>
      <c r="C40" s="7">
        <f>1459*(0.6)</f>
        <v>875.4</v>
      </c>
      <c r="D40" s="8">
        <f t="shared" si="0"/>
        <v>10803.311399999999</v>
      </c>
      <c r="E40" s="8">
        <f t="shared" si="1"/>
        <v>12939.885839064138</v>
      </c>
    </row>
    <row r="41" spans="1:5">
      <c r="A41" s="1">
        <f t="shared" ca="1" si="2"/>
        <v>2005</v>
      </c>
      <c r="B41" s="1">
        <v>2</v>
      </c>
      <c r="C41" s="7">
        <f>1450*(0.6)</f>
        <v>870</v>
      </c>
      <c r="D41" s="8">
        <f t="shared" si="0"/>
        <v>10736.67</v>
      </c>
      <c r="E41" s="8">
        <f t="shared" si="1"/>
        <v>12109.288839480001</v>
      </c>
    </row>
    <row r="42" spans="1:5">
      <c r="A42" s="1">
        <f t="shared" ca="1" si="2"/>
        <v>2006</v>
      </c>
      <c r="B42" s="1">
        <v>1</v>
      </c>
      <c r="C42" s="7">
        <f>1536*(0.6)</f>
        <v>921.59999999999991</v>
      </c>
      <c r="D42" s="8">
        <f t="shared" si="0"/>
        <v>11373.465599999998</v>
      </c>
      <c r="E42" s="8">
        <f t="shared" si="1"/>
        <v>12078.620467199999</v>
      </c>
    </row>
    <row r="43" spans="1:5">
      <c r="A43" s="1">
        <f t="shared" ca="1" si="2"/>
        <v>2007</v>
      </c>
      <c r="B43" s="1">
        <v>0</v>
      </c>
      <c r="C43" s="7">
        <f>1664*(0.6)</f>
        <v>998.4</v>
      </c>
      <c r="D43" s="8">
        <f t="shared" si="0"/>
        <v>12321.2544</v>
      </c>
      <c r="E43" s="5">
        <f t="shared" si="1"/>
        <v>12321.2544</v>
      </c>
    </row>
    <row r="44" spans="1:5">
      <c r="C44" s="8"/>
      <c r="D44" s="6" t="s">
        <v>2</v>
      </c>
      <c r="E44" s="6">
        <f>SUM(E3:E43)</f>
        <v>498564.7995077431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G44"/>
  <sheetViews>
    <sheetView zoomScale="84" zoomScaleNormal="84" workbookViewId="0">
      <selection activeCell="L45" sqref="L45"/>
    </sheetView>
  </sheetViews>
  <sheetFormatPr baseColWidth="10" defaultRowHeight="12.75"/>
  <cols>
    <col min="1" max="2" width="11.5703125" style="1" customWidth="1"/>
    <col min="3" max="3" width="12.28515625" style="1" customWidth="1"/>
    <col min="4" max="4" width="12.140625" style="1" customWidth="1"/>
    <col min="5" max="5" width="11.5703125" style="1" customWidth="1"/>
  </cols>
  <sheetData>
    <row r="1" spans="1:7">
      <c r="A1" s="2" t="s">
        <v>0</v>
      </c>
      <c r="B1" s="4">
        <v>6.2</v>
      </c>
      <c r="C1" s="2" t="s">
        <v>1</v>
      </c>
      <c r="D1" s="2" t="s">
        <v>2</v>
      </c>
      <c r="E1" s="3">
        <f>E44</f>
        <v>498564.7995077431</v>
      </c>
    </row>
    <row r="2" spans="1:7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</row>
    <row r="3" spans="1:7">
      <c r="A3" s="1">
        <f ca="1">YEAR(TODAY())-41</f>
        <v>1967</v>
      </c>
      <c r="B3" s="1">
        <v>40</v>
      </c>
      <c r="C3" s="7">
        <f>105*(0.6)</f>
        <v>63</v>
      </c>
      <c r="D3" s="8">
        <f t="shared" ref="D3:D43" si="0">C3*(12+(12-1)*$B$1%/2)</f>
        <v>777.48299999999995</v>
      </c>
      <c r="E3" s="8">
        <f t="shared" ref="E3:E43" si="1">D3*(1+$B$1%)^B3</f>
        <v>8623.2618042915619</v>
      </c>
    </row>
    <row r="4" spans="1:7">
      <c r="A4" s="1">
        <f ca="1">A3+1</f>
        <v>1968</v>
      </c>
      <c r="B4" s="1">
        <v>39</v>
      </c>
      <c r="C4" s="7">
        <f>105*(0.6)</f>
        <v>63</v>
      </c>
      <c r="D4" s="8">
        <f t="shared" si="0"/>
        <v>777.48299999999995</v>
      </c>
      <c r="E4" s="8">
        <f t="shared" si="1"/>
        <v>8119.8322074308498</v>
      </c>
    </row>
    <row r="5" spans="1:7">
      <c r="A5" s="1">
        <f t="shared" ref="A5:A43" ca="1" si="2">A4+1</f>
        <v>1969</v>
      </c>
      <c r="B5" s="1">
        <v>38</v>
      </c>
      <c r="C5" s="7">
        <f>112*(0.6)</f>
        <v>67.2</v>
      </c>
      <c r="D5" s="8">
        <f t="shared" si="0"/>
        <v>829.3152</v>
      </c>
      <c r="E5" s="8">
        <f t="shared" si="1"/>
        <v>8155.5125749462413</v>
      </c>
    </row>
    <row r="6" spans="1:7">
      <c r="A6" s="1">
        <f t="shared" ca="1" si="2"/>
        <v>1970</v>
      </c>
      <c r="B6" s="1">
        <v>37</v>
      </c>
      <c r="C6" s="7">
        <f>119*(0.6)</f>
        <v>71.399999999999991</v>
      </c>
      <c r="D6" s="8">
        <f t="shared" si="0"/>
        <v>881.14739999999983</v>
      </c>
      <c r="E6" s="8">
        <f t="shared" si="1"/>
        <v>8159.3522701321826</v>
      </c>
    </row>
    <row r="7" spans="1:7">
      <c r="A7" s="1">
        <f t="shared" ca="1" si="2"/>
        <v>1971</v>
      </c>
      <c r="B7" s="1">
        <v>36</v>
      </c>
      <c r="C7" s="7">
        <f>126*(0.6)</f>
        <v>75.599999999999994</v>
      </c>
      <c r="D7" s="8">
        <f t="shared" si="0"/>
        <v>932.97959999999989</v>
      </c>
      <c r="E7" s="8">
        <f t="shared" si="1"/>
        <v>8134.9474278486377</v>
      </c>
    </row>
    <row r="8" spans="1:7">
      <c r="A8" s="1">
        <f t="shared" ca="1" si="2"/>
        <v>1972</v>
      </c>
      <c r="B8" s="1">
        <v>35</v>
      </c>
      <c r="C8" s="7">
        <f>133*(0.6)</f>
        <v>79.8</v>
      </c>
      <c r="D8" s="8">
        <f t="shared" si="0"/>
        <v>984.81179999999995</v>
      </c>
      <c r="E8" s="8">
        <f t="shared" si="1"/>
        <v>8085.5828169661072</v>
      </c>
    </row>
    <row r="9" spans="1:7">
      <c r="A9" s="1">
        <f t="shared" ca="1" si="2"/>
        <v>1973</v>
      </c>
      <c r="B9" s="1">
        <v>34</v>
      </c>
      <c r="C9" s="7">
        <f>140*(0.6)</f>
        <v>84</v>
      </c>
      <c r="D9" s="8">
        <f t="shared" si="0"/>
        <v>1036.644</v>
      </c>
      <c r="E9" s="8">
        <f t="shared" si="1"/>
        <v>8014.2559391080467</v>
      </c>
    </row>
    <row r="10" spans="1:7">
      <c r="A10" s="1">
        <f t="shared" ca="1" si="2"/>
        <v>1974</v>
      </c>
      <c r="B10" s="1">
        <v>33</v>
      </c>
      <c r="C10" s="7">
        <f>154*(0.6)</f>
        <v>92.399999999999991</v>
      </c>
      <c r="D10" s="8">
        <f t="shared" si="0"/>
        <v>1140.3083999999999</v>
      </c>
      <c r="E10" s="8">
        <f t="shared" si="1"/>
        <v>8301.018392673117</v>
      </c>
    </row>
    <row r="11" spans="1:7">
      <c r="A11" s="1">
        <f t="shared" ca="1" si="2"/>
        <v>1975</v>
      </c>
      <c r="B11" s="1">
        <v>32</v>
      </c>
      <c r="C11" s="7">
        <f>168*(0.6)</f>
        <v>100.8</v>
      </c>
      <c r="D11" s="8">
        <f t="shared" si="0"/>
        <v>1243.9728</v>
      </c>
      <c r="E11" s="8">
        <f t="shared" si="1"/>
        <v>8526.9834542096742</v>
      </c>
    </row>
    <row r="12" spans="1:7">
      <c r="A12" s="1">
        <f t="shared" ca="1" si="2"/>
        <v>1976</v>
      </c>
      <c r="B12" s="1">
        <v>31</v>
      </c>
      <c r="C12" s="7">
        <f>182*(0.6)</f>
        <v>109.2</v>
      </c>
      <c r="D12" s="8">
        <f t="shared" si="0"/>
        <v>1347.6371999999999</v>
      </c>
      <c r="E12" s="8">
        <f t="shared" si="1"/>
        <v>8698.2725129257487</v>
      </c>
    </row>
    <row r="13" spans="1:7">
      <c r="A13" s="1">
        <f t="shared" ca="1" si="2"/>
        <v>1977</v>
      </c>
      <c r="B13" s="1">
        <v>30</v>
      </c>
      <c r="C13" s="7">
        <f>196*(0.6)</f>
        <v>117.6</v>
      </c>
      <c r="D13" s="8">
        <f t="shared" si="0"/>
        <v>1451.3015999999998</v>
      </c>
      <c r="E13" s="8">
        <f t="shared" si="1"/>
        <v>8820.4994336491709</v>
      </c>
    </row>
    <row r="14" spans="1:7">
      <c r="A14" s="1">
        <f t="shared" ca="1" si="2"/>
        <v>1978</v>
      </c>
      <c r="B14" s="1">
        <v>29</v>
      </c>
      <c r="C14" s="7">
        <f>240*(0.6)</f>
        <v>144</v>
      </c>
      <c r="D14" s="8">
        <f t="shared" si="0"/>
        <v>1777.1039999999998</v>
      </c>
      <c r="E14" s="8">
        <f t="shared" si="1"/>
        <v>10170.067374206354</v>
      </c>
    </row>
    <row r="15" spans="1:7">
      <c r="A15" s="1">
        <f t="shared" ca="1" si="2"/>
        <v>1979</v>
      </c>
      <c r="B15" s="1">
        <v>28</v>
      </c>
      <c r="C15" s="7">
        <f>272*(0.6)</f>
        <v>163.19999999999999</v>
      </c>
      <c r="D15" s="8">
        <f t="shared" si="0"/>
        <v>2014.0511999999997</v>
      </c>
      <c r="E15" s="8">
        <f t="shared" si="1"/>
        <v>10853.179244288012</v>
      </c>
    </row>
    <row r="16" spans="1:7">
      <c r="A16" s="1">
        <f t="shared" ca="1" si="2"/>
        <v>1980</v>
      </c>
      <c r="B16" s="1">
        <v>27</v>
      </c>
      <c r="C16" s="7">
        <f>306*(0.6)</f>
        <v>183.6</v>
      </c>
      <c r="D16" s="8">
        <f t="shared" si="0"/>
        <v>2265.8075999999996</v>
      </c>
      <c r="E16" s="8">
        <f t="shared" si="1"/>
        <v>11497.011911322046</v>
      </c>
    </row>
    <row r="17" spans="1:5">
      <c r="A17" s="1">
        <f t="shared" ca="1" si="2"/>
        <v>1981</v>
      </c>
      <c r="B17" s="1">
        <v>26</v>
      </c>
      <c r="C17" s="7">
        <f>323*(0.6)</f>
        <v>193.79999999999998</v>
      </c>
      <c r="D17" s="8">
        <f t="shared" si="0"/>
        <v>2391.6857999999997</v>
      </c>
      <c r="E17" s="8">
        <f t="shared" si="1"/>
        <v>11427.245569947629</v>
      </c>
    </row>
    <row r="18" spans="1:5">
      <c r="A18" s="1">
        <f t="shared" ca="1" si="2"/>
        <v>1982</v>
      </c>
      <c r="B18" s="1">
        <v>25</v>
      </c>
      <c r="C18" s="7">
        <f>357*(0.6)</f>
        <v>214.2</v>
      </c>
      <c r="D18" s="8">
        <f t="shared" si="0"/>
        <v>2643.4421999999995</v>
      </c>
      <c r="E18" s="8">
        <f t="shared" si="1"/>
        <v>11892.762264292804</v>
      </c>
    </row>
    <row r="19" spans="1:5">
      <c r="A19" s="1">
        <f t="shared" ca="1" si="2"/>
        <v>1983</v>
      </c>
      <c r="B19" s="1">
        <v>24</v>
      </c>
      <c r="C19" s="7">
        <f>414*(0.6)</f>
        <v>248.39999999999998</v>
      </c>
      <c r="D19" s="8">
        <f t="shared" si="0"/>
        <v>3065.5043999999994</v>
      </c>
      <c r="E19" s="8">
        <f t="shared" si="1"/>
        <v>12986.446948617693</v>
      </c>
    </row>
    <row r="20" spans="1:5">
      <c r="A20" s="1">
        <f t="shared" ca="1" si="2"/>
        <v>1984</v>
      </c>
      <c r="B20" s="1">
        <v>23</v>
      </c>
      <c r="C20" s="7">
        <f>450*(0.6)</f>
        <v>270</v>
      </c>
      <c r="D20" s="8">
        <f t="shared" si="0"/>
        <v>3332.0699999999997</v>
      </c>
      <c r="E20" s="8">
        <f t="shared" si="1"/>
        <v>13291.622603596265</v>
      </c>
    </row>
    <row r="21" spans="1:5">
      <c r="A21" s="1">
        <f t="shared" ca="1" si="2"/>
        <v>1985</v>
      </c>
      <c r="B21" s="1">
        <v>22</v>
      </c>
      <c r="C21" s="7">
        <f>504*(0.6)</f>
        <v>302.39999999999998</v>
      </c>
      <c r="D21" s="8">
        <f t="shared" si="0"/>
        <v>3731.9183999999996</v>
      </c>
      <c r="E21" s="8">
        <f t="shared" si="1"/>
        <v>14017.530429404724</v>
      </c>
    </row>
    <row r="22" spans="1:5">
      <c r="A22" s="1">
        <f t="shared" ca="1" si="2"/>
        <v>1986</v>
      </c>
      <c r="B22" s="1">
        <v>21</v>
      </c>
      <c r="C22" s="7">
        <f>558*(0.6)</f>
        <v>334.8</v>
      </c>
      <c r="D22" s="8">
        <f t="shared" si="0"/>
        <v>4131.7668000000003</v>
      </c>
      <c r="E22" s="8">
        <f t="shared" si="1"/>
        <v>14613.379180506674</v>
      </c>
    </row>
    <row r="23" spans="1:5">
      <c r="A23" s="1">
        <f t="shared" ca="1" si="2"/>
        <v>1987</v>
      </c>
      <c r="B23" s="1">
        <v>20</v>
      </c>
      <c r="C23" s="7">
        <f>612*(0.6)</f>
        <v>367.2</v>
      </c>
      <c r="D23" s="8">
        <f t="shared" si="0"/>
        <v>4531.6151999999993</v>
      </c>
      <c r="E23" s="8">
        <f t="shared" si="1"/>
        <v>15091.880570354986</v>
      </c>
    </row>
    <row r="24" spans="1:5">
      <c r="A24" s="1">
        <f t="shared" ca="1" si="2"/>
        <v>1988</v>
      </c>
      <c r="B24" s="1">
        <v>19</v>
      </c>
      <c r="C24" s="7">
        <f>666*(0.6)</f>
        <v>399.59999999999997</v>
      </c>
      <c r="D24" s="8">
        <f t="shared" si="0"/>
        <v>4931.4635999999991</v>
      </c>
      <c r="E24" s="8">
        <f t="shared" si="1"/>
        <v>15464.705359010037</v>
      </c>
    </row>
    <row r="25" spans="1:5">
      <c r="A25" s="1">
        <f t="shared" ca="1" si="2"/>
        <v>1989</v>
      </c>
      <c r="B25" s="1">
        <v>18</v>
      </c>
      <c r="C25" s="7">
        <f>720*(0.6)</f>
        <v>432</v>
      </c>
      <c r="D25" s="8">
        <f t="shared" si="0"/>
        <v>5331.3119999999999</v>
      </c>
      <c r="E25" s="8">
        <f t="shared" si="1"/>
        <v>15742.561570733485</v>
      </c>
    </row>
    <row r="26" spans="1:5">
      <c r="A26" s="1">
        <f t="shared" ca="1" si="2"/>
        <v>1990</v>
      </c>
      <c r="B26" s="1">
        <v>17</v>
      </c>
      <c r="C26" s="7">
        <f>756*(0.6)</f>
        <v>453.59999999999997</v>
      </c>
      <c r="D26" s="8">
        <f t="shared" si="0"/>
        <v>5597.8775999999989</v>
      </c>
      <c r="E26" s="8">
        <f t="shared" si="1"/>
        <v>15564.679519086776</v>
      </c>
    </row>
    <row r="27" spans="1:5">
      <c r="A27" s="1">
        <f t="shared" ca="1" si="2"/>
        <v>1991</v>
      </c>
      <c r="B27" s="1">
        <v>16</v>
      </c>
      <c r="C27" s="7">
        <f>814*(0.6)</f>
        <v>488.4</v>
      </c>
      <c r="D27" s="8">
        <f t="shared" si="0"/>
        <v>6027.344399999999</v>
      </c>
      <c r="E27" s="8">
        <f t="shared" si="1"/>
        <v>15780.409739705254</v>
      </c>
    </row>
    <row r="28" spans="1:5">
      <c r="A28" s="1">
        <f t="shared" ca="1" si="2"/>
        <v>1992</v>
      </c>
      <c r="B28" s="1">
        <v>15</v>
      </c>
      <c r="C28" s="7">
        <f>846*(0.6)</f>
        <v>507.59999999999997</v>
      </c>
      <c r="D28" s="8">
        <f t="shared" si="0"/>
        <v>6264.2915999999996</v>
      </c>
      <c r="E28" s="8">
        <f t="shared" si="1"/>
        <v>15443.286090162554</v>
      </c>
    </row>
    <row r="29" spans="1:5">
      <c r="A29" s="1">
        <f t="shared" ca="1" si="2"/>
        <v>1993</v>
      </c>
      <c r="B29" s="1">
        <v>14</v>
      </c>
      <c r="C29" s="7">
        <f>900*(0.6)</f>
        <v>540</v>
      </c>
      <c r="D29" s="8">
        <f t="shared" si="0"/>
        <v>6664.1399999999994</v>
      </c>
      <c r="E29" s="8">
        <f t="shared" si="1"/>
        <v>15469.894308372955</v>
      </c>
    </row>
    <row r="30" spans="1:5">
      <c r="A30" s="1">
        <f t="shared" ca="1" si="2"/>
        <v>1994</v>
      </c>
      <c r="B30" s="1">
        <v>13</v>
      </c>
      <c r="C30" s="7">
        <f>962*(0.6)</f>
        <v>577.19999999999993</v>
      </c>
      <c r="D30" s="8">
        <f t="shared" si="0"/>
        <v>7123.2251999999989</v>
      </c>
      <c r="E30" s="8">
        <f t="shared" si="1"/>
        <v>15570.243068272423</v>
      </c>
    </row>
    <row r="31" spans="1:5">
      <c r="A31" s="1">
        <f t="shared" ca="1" si="2"/>
        <v>1995</v>
      </c>
      <c r="B31" s="1">
        <v>12</v>
      </c>
      <c r="C31" s="7">
        <f>1010*(0.6)</f>
        <v>606</v>
      </c>
      <c r="D31" s="8">
        <f t="shared" si="0"/>
        <v>7478.6459999999997</v>
      </c>
      <c r="E31" s="8">
        <f t="shared" si="1"/>
        <v>15392.784080320689</v>
      </c>
    </row>
    <row r="32" spans="1:5">
      <c r="A32" s="1">
        <f t="shared" ca="1" si="2"/>
        <v>1996</v>
      </c>
      <c r="B32" s="1">
        <v>11</v>
      </c>
      <c r="C32" s="7">
        <f>1075*(0.6)</f>
        <v>645</v>
      </c>
      <c r="D32" s="8">
        <f t="shared" si="0"/>
        <v>7959.9449999999997</v>
      </c>
      <c r="E32" s="8">
        <f t="shared" si="1"/>
        <v>15426.938604859819</v>
      </c>
    </row>
    <row r="33" spans="1:5">
      <c r="A33" s="1">
        <f t="shared" ca="1" si="2"/>
        <v>1997</v>
      </c>
      <c r="B33" s="1">
        <v>10</v>
      </c>
      <c r="C33" s="7">
        <f>1066*(0.6)</f>
        <v>639.6</v>
      </c>
      <c r="D33" s="8">
        <f t="shared" si="0"/>
        <v>7893.3036000000002</v>
      </c>
      <c r="E33" s="8">
        <f t="shared" si="1"/>
        <v>14404.69193954414</v>
      </c>
    </row>
    <row r="34" spans="1:5">
      <c r="A34" s="1">
        <f t="shared" ca="1" si="2"/>
        <v>1998</v>
      </c>
      <c r="B34" s="1">
        <v>9</v>
      </c>
      <c r="C34" s="7">
        <f>1122*(0.6)</f>
        <v>673.19999999999993</v>
      </c>
      <c r="D34" s="8">
        <f t="shared" si="0"/>
        <v>8307.9611999999979</v>
      </c>
      <c r="E34" s="8">
        <f t="shared" si="1"/>
        <v>14276.281747568681</v>
      </c>
    </row>
    <row r="35" spans="1:5">
      <c r="A35" s="1">
        <f t="shared" ca="1" si="2"/>
        <v>1999</v>
      </c>
      <c r="B35" s="1">
        <v>8</v>
      </c>
      <c r="C35" s="7">
        <f>1141*(0.6)</f>
        <v>684.6</v>
      </c>
      <c r="D35" s="8">
        <f t="shared" si="0"/>
        <v>8448.6486000000004</v>
      </c>
      <c r="E35" s="8">
        <f t="shared" si="1"/>
        <v>13670.467951344508</v>
      </c>
    </row>
    <row r="36" spans="1:5">
      <c r="A36" s="1">
        <f t="shared" ca="1" si="2"/>
        <v>2000</v>
      </c>
      <c r="B36" s="1">
        <v>7</v>
      </c>
      <c r="C36" s="7">
        <f>1178*(0.6)</f>
        <v>706.8</v>
      </c>
      <c r="D36" s="8">
        <f t="shared" si="0"/>
        <v>8722.6187999999984</v>
      </c>
      <c r="E36" s="8">
        <f t="shared" si="1"/>
        <v>13289.801993067687</v>
      </c>
    </row>
    <row r="37" spans="1:5">
      <c r="A37" s="1">
        <f t="shared" ca="1" si="2"/>
        <v>2001</v>
      </c>
      <c r="B37" s="1">
        <v>6</v>
      </c>
      <c r="C37" s="7">
        <f>1151*(0.6)</f>
        <v>690.6</v>
      </c>
      <c r="D37" s="8">
        <f t="shared" si="0"/>
        <v>8522.6945999999989</v>
      </c>
      <c r="E37" s="8">
        <f t="shared" si="1"/>
        <v>12227.115841607203</v>
      </c>
    </row>
    <row r="38" spans="1:5">
      <c r="A38" s="1">
        <f t="shared" ca="1" si="2"/>
        <v>2002</v>
      </c>
      <c r="B38" s="1">
        <v>5</v>
      </c>
      <c r="C38" s="7">
        <f>1204*(0.6)</f>
        <v>722.4</v>
      </c>
      <c r="D38" s="8">
        <f t="shared" si="0"/>
        <v>8915.1383999999998</v>
      </c>
      <c r="E38" s="8">
        <f t="shared" si="1"/>
        <v>12043.443327995366</v>
      </c>
    </row>
    <row r="39" spans="1:5">
      <c r="A39" s="1">
        <f t="shared" ca="1" si="2"/>
        <v>2003</v>
      </c>
      <c r="B39" s="1">
        <v>4</v>
      </c>
      <c r="C39" s="7">
        <f>1260*(0.6)</f>
        <v>756</v>
      </c>
      <c r="D39" s="8">
        <f t="shared" si="0"/>
        <v>9329.7960000000003</v>
      </c>
      <c r="E39" s="8">
        <f t="shared" si="1"/>
        <v>11867.799889628861</v>
      </c>
    </row>
    <row r="40" spans="1:5">
      <c r="A40" s="1">
        <f t="shared" ca="1" si="2"/>
        <v>2004</v>
      </c>
      <c r="B40" s="1">
        <v>3</v>
      </c>
      <c r="C40" s="7">
        <f>1459*(0.6)</f>
        <v>875.4</v>
      </c>
      <c r="D40" s="8">
        <f t="shared" si="0"/>
        <v>10803.311399999999</v>
      </c>
      <c r="E40" s="8">
        <f t="shared" si="1"/>
        <v>12939.885839064138</v>
      </c>
    </row>
    <row r="41" spans="1:5">
      <c r="A41" s="1">
        <f t="shared" ca="1" si="2"/>
        <v>2005</v>
      </c>
      <c r="B41" s="1">
        <v>2</v>
      </c>
      <c r="C41" s="7">
        <f>1450*(0.6)</f>
        <v>870</v>
      </c>
      <c r="D41" s="8">
        <f t="shared" si="0"/>
        <v>10736.67</v>
      </c>
      <c r="E41" s="8">
        <f t="shared" si="1"/>
        <v>12109.288839480001</v>
      </c>
    </row>
    <row r="42" spans="1:5">
      <c r="A42" s="1">
        <f t="shared" ca="1" si="2"/>
        <v>2006</v>
      </c>
      <c r="B42" s="1">
        <v>1</v>
      </c>
      <c r="C42" s="7">
        <f>1536*(0.6)</f>
        <v>921.59999999999991</v>
      </c>
      <c r="D42" s="8">
        <f t="shared" si="0"/>
        <v>11373.465599999998</v>
      </c>
      <c r="E42" s="8">
        <f t="shared" si="1"/>
        <v>12078.620467199999</v>
      </c>
    </row>
    <row r="43" spans="1:5">
      <c r="A43" s="1">
        <f t="shared" ca="1" si="2"/>
        <v>2007</v>
      </c>
      <c r="B43" s="1">
        <v>0</v>
      </c>
      <c r="C43" s="7">
        <f>1664*(0.6)</f>
        <v>998.4</v>
      </c>
      <c r="D43" s="8">
        <f t="shared" si="0"/>
        <v>12321.2544</v>
      </c>
      <c r="E43" s="5">
        <f t="shared" si="1"/>
        <v>12321.2544</v>
      </c>
    </row>
    <row r="44" spans="1:5">
      <c r="C44" s="8"/>
      <c r="D44" s="6" t="s">
        <v>2</v>
      </c>
      <c r="E44" s="6">
        <f>SUM(E3:E43)</f>
        <v>498564.7995077431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Mehrfachmarkierung, Datenquelle anpassen, Achsen skalieren, Schriftausrichtung senkrecht</dc:description>
  <cp:lastModifiedBy>Helmut Mittelbach</cp:lastModifiedBy>
  <cp:lastPrinted>1998-03-27T11:19:29Z</cp:lastPrinted>
  <dcterms:created xsi:type="dcterms:W3CDTF">1998-03-23T07:38:34Z</dcterms:created>
  <dcterms:modified xsi:type="dcterms:W3CDTF">2008-09-26T10:14:53Z</dcterms:modified>
</cp:coreProperties>
</file>